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<sst xmlns="http://schemas.openxmlformats.org/spreadsheetml/2006/main" count="115" uniqueCount="105">
  <si>
    <t>Inntekter</t>
  </si>
  <si>
    <t>Deltakere</t>
  </si>
  <si>
    <t>Pris pr stk</t>
  </si>
  <si>
    <t>Deltakere 2025</t>
  </si>
  <si>
    <t>Pris pr stk 2025</t>
  </si>
  <si>
    <t>Budsjett 2025</t>
  </si>
  <si>
    <t>Kontingent</t>
  </si>
  <si>
    <t xml:space="preserve">Offentlig støtte fra </t>
  </si>
  <si>
    <t>Støtte Vikenbur</t>
  </si>
  <si>
    <t>Grønland Bærum Kommune</t>
  </si>
  <si>
    <t>Løvdokken</t>
  </si>
  <si>
    <t>Annen støtte / inntekter</t>
  </si>
  <si>
    <t>Inntekter:</t>
  </si>
  <si>
    <t xml:space="preserve">Bærum Kommune </t>
  </si>
  <si>
    <t xml:space="preserve"> </t>
  </si>
  <si>
    <t>Asker kommune</t>
  </si>
  <si>
    <t>Kretskontingent</t>
  </si>
  <si>
    <t>Studieforbundet Natur og Miljø</t>
  </si>
  <si>
    <t>Offentlig støtte</t>
  </si>
  <si>
    <t>Momskompensasjon</t>
  </si>
  <si>
    <t>Deltagervgifter</t>
  </si>
  <si>
    <t>Andre inntekter</t>
  </si>
  <si>
    <t>Hiorten</t>
  </si>
  <si>
    <t>Kretsbannerkonkurranse</t>
  </si>
  <si>
    <t>Sum Inntekter</t>
  </si>
  <si>
    <t>Bever og småspeidersamling</t>
  </si>
  <si>
    <t>Høstkonkurransen Speidere</t>
  </si>
  <si>
    <t>Kalvøyadagen småspeidere</t>
  </si>
  <si>
    <t>Rover vår-arrangement</t>
  </si>
  <si>
    <t>Rover høst-arrangement</t>
  </si>
  <si>
    <t>Inspirasjonstur peffer</t>
  </si>
  <si>
    <t>1.hjelpskurs vandrerer og rovere</t>
  </si>
  <si>
    <t>Kanotur</t>
  </si>
  <si>
    <t>Strømstøtte</t>
  </si>
  <si>
    <t>Grønland - inntekter</t>
  </si>
  <si>
    <t>Annen driftsrelatert inntekt Grønland</t>
  </si>
  <si>
    <t>-</t>
  </si>
  <si>
    <t>Leikvinjar leieinntekter</t>
  </si>
  <si>
    <t>Totale inntekter</t>
  </si>
  <si>
    <t>Utgifter</t>
  </si>
  <si>
    <t>Drift</t>
  </si>
  <si>
    <t>Lønn Kretssekretær 2x50%</t>
  </si>
  <si>
    <t>Inkl lønn, feriepenger, pensjon, arb.giveravgift,…</t>
  </si>
  <si>
    <t>Utgifter:</t>
  </si>
  <si>
    <t>Reisegodtgjørelser kretsstyret og sekretærer</t>
  </si>
  <si>
    <t xml:space="preserve">Gaver </t>
  </si>
  <si>
    <t>Kretskontoret, administrasjon</t>
  </si>
  <si>
    <t>Arrangementer, buffere</t>
  </si>
  <si>
    <t xml:space="preserve">Kostnader Lokaler </t>
  </si>
  <si>
    <t>Annet</t>
  </si>
  <si>
    <t>Strøm Wøyen</t>
  </si>
  <si>
    <t>Leikvinjar, buffer</t>
  </si>
  <si>
    <t>Strøm Teggern</t>
  </si>
  <si>
    <t>Rengjøring Wøyen</t>
  </si>
  <si>
    <t>Sum Driftskostnader</t>
  </si>
  <si>
    <t xml:space="preserve">Renovasjon Teggern </t>
  </si>
  <si>
    <t>Kontorhold og trykking</t>
  </si>
  <si>
    <t>Renteinntekter:</t>
  </si>
  <si>
    <t>Kontorrekvisita</t>
  </si>
  <si>
    <t>Utstyr og anskaffelser</t>
  </si>
  <si>
    <t>Underskudd inntekter minus utgifter</t>
  </si>
  <si>
    <t>Tele/internett/post/Regnskap/TripleTex</t>
  </si>
  <si>
    <t>Tele/internett/post - Teggern</t>
  </si>
  <si>
    <t>Kontorutstyr, kopimaskin div</t>
  </si>
  <si>
    <t>Honorarer</t>
  </si>
  <si>
    <t>Revisor/regnskapshjelp</t>
  </si>
  <si>
    <t>Reisekostander</t>
  </si>
  <si>
    <t>KL/KS og andre nasjonale samlinger</t>
  </si>
  <si>
    <t>Andre reisekostnader etter søknader</t>
  </si>
  <si>
    <t>Summering drifts og Lønnskostnader</t>
  </si>
  <si>
    <t>Arrangementer</t>
  </si>
  <si>
    <t>NM i Speiding</t>
  </si>
  <si>
    <t>Speiderhytteturen</t>
  </si>
  <si>
    <t>Kretsting og kretsens årsmøte</t>
  </si>
  <si>
    <t>Kretsstyremøter/samlinger</t>
  </si>
  <si>
    <t>Fakkeltog med grøtfest</t>
  </si>
  <si>
    <t>Påskeleir rovere</t>
  </si>
  <si>
    <t>Rovernes lille hemmelighet</t>
  </si>
  <si>
    <t>Peffenes lille hemmelighet</t>
  </si>
  <si>
    <t>Leder kvelder</t>
  </si>
  <si>
    <t>Rovertur vår</t>
  </si>
  <si>
    <t>Peffkurs 1 og 2</t>
  </si>
  <si>
    <t>Ledertrening (Grunntrening)</t>
  </si>
  <si>
    <t xml:space="preserve">1.hjelpskurs </t>
  </si>
  <si>
    <t>Deltakelse Speidertinget</t>
  </si>
  <si>
    <t>Deltakelse Rover/Speiderforum</t>
  </si>
  <si>
    <t>Juleavslutning for gruppeledere/ombud/kretsstyret</t>
  </si>
  <si>
    <t>Sosiale arrangementer</t>
  </si>
  <si>
    <t>Samling under kretskonkurransen</t>
  </si>
  <si>
    <t>Støtte og prosjekt</t>
  </si>
  <si>
    <t>Landsleir 2025 Gjøvik, felles samlinger</t>
  </si>
  <si>
    <t>Andre</t>
  </si>
  <si>
    <t>Markedsføring og profil</t>
  </si>
  <si>
    <t>Kretsstyrets disp</t>
  </si>
  <si>
    <t>Forsikring Stabburet (ikke Leikvinjar/Teggern)</t>
  </si>
  <si>
    <t>Grønland utgifter</t>
  </si>
  <si>
    <t>Leikvinjar driftskostnader</t>
  </si>
  <si>
    <t>Leikvinjar investeringer</t>
  </si>
  <si>
    <t>Summering aktivitetskostnader</t>
  </si>
  <si>
    <t>Totale driftskostnader</t>
  </si>
  <si>
    <t>Driftsresultat</t>
  </si>
  <si>
    <t>Bank og finans</t>
  </si>
  <si>
    <t>Gebyr</t>
  </si>
  <si>
    <t>Renter</t>
  </si>
  <si>
    <t>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</si>
</sst>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4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9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vertical="bottom"/>
    </xf>
    <xf borderId="1" fillId="2" fontId="1" numFmtId="0" xfId="0" applyAlignment="1" applyBorder="1" applyFont="1">
      <alignment vertical="bottom"/>
    </xf>
    <xf borderId="1" fillId="2" fontId="2" numFmtId="164" xfId="0" applyAlignment="1" applyBorder="1" applyFont="1" applyNumberFormat="1">
      <alignment horizontal="center" vertical="bottom"/>
    </xf>
    <xf borderId="0" fillId="0" fontId="1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center" vertical="bottom"/>
    </xf>
    <xf borderId="1" fillId="3" fontId="2" numFmtId="164" xfId="0" applyAlignment="1" applyBorder="1" applyFill="1" applyFont="1" applyNumberFormat="1">
      <alignment horizontal="center" vertical="bottom"/>
    </xf>
    <xf borderId="1" fillId="3" fontId="1" numFmtId="164" xfId="0" applyAlignment="1" applyBorder="1" applyFont="1" applyNumberFormat="1">
      <alignment vertical="bottom"/>
    </xf>
    <xf borderId="2" fillId="0" fontId="3" numFmtId="0" xfId="0" applyAlignment="1" applyBorder="1" applyFont="1">
      <alignment vertical="bottom"/>
    </xf>
    <xf borderId="3" fillId="0" fontId="1" numFmtId="164" xfId="0" applyAlignment="1" applyBorder="1" applyFont="1" applyNumberFormat="1">
      <alignment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6" fillId="0" fontId="1" numFmtId="164" xfId="0" applyAlignment="1" applyBorder="1" applyFont="1" applyNumberFormat="1">
      <alignment horizontal="right" vertical="bottom"/>
    </xf>
    <xf borderId="7" fillId="0" fontId="1" numFmtId="9" xfId="0" applyAlignment="1" applyBorder="1" applyFont="1" applyNumberFormat="1">
      <alignment horizontal="center" vertical="bottom"/>
    </xf>
    <xf borderId="7" fillId="0" fontId="1" numFmtId="9" xfId="0" applyAlignment="1" applyBorder="1" applyFont="1" applyNumberFormat="1">
      <alignment vertical="bottom"/>
    </xf>
    <xf borderId="8" fillId="0" fontId="2" numFmtId="0" xfId="0" applyAlignment="1" applyBorder="1" applyFont="1">
      <alignment vertical="bottom"/>
    </xf>
    <xf borderId="9" fillId="0" fontId="2" numFmtId="164" xfId="0" applyAlignment="1" applyBorder="1" applyFont="1" applyNumberFormat="1">
      <alignment horizontal="right" vertical="bottom"/>
    </xf>
    <xf borderId="10" fillId="0" fontId="2" numFmtId="9" xfId="0" applyAlignment="1" applyBorder="1" applyFont="1" applyNumberFormat="1">
      <alignment horizontal="center" vertical="bottom"/>
    </xf>
    <xf borderId="11" fillId="0" fontId="2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1" fillId="0" fontId="1" numFmtId="164" xfId="0" applyAlignment="1" applyBorder="1" applyFont="1" applyNumberFormat="1">
      <alignment vertical="bottom"/>
    </xf>
    <xf borderId="12" fillId="2" fontId="2" numFmtId="164" xfId="0" applyAlignment="1" applyBorder="1" applyFont="1" applyNumberFormat="1">
      <alignment horizontal="center" vertical="bottom"/>
    </xf>
    <xf borderId="1" fillId="2" fontId="1" numFmtId="164" xfId="0" applyAlignment="1" applyBorder="1" applyFont="1" applyNumberFormat="1">
      <alignment vertical="bottom"/>
    </xf>
    <xf borderId="3" fillId="0" fontId="1" numFmtId="0" xfId="0" applyAlignment="1" applyBorder="1" applyFont="1">
      <alignment vertical="bottom"/>
    </xf>
    <xf borderId="0" fillId="0" fontId="2" numFmtId="0" xfId="0" applyAlignment="1" applyFont="1">
      <alignment shrinkToFit="0" vertical="bottom" wrapText="1"/>
    </xf>
    <xf borderId="6" fillId="0" fontId="1" numFmtId="164" xfId="0" applyAlignment="1" applyBorder="1" applyFont="1" applyNumberFormat="1">
      <alignment vertical="bottom"/>
    </xf>
    <xf borderId="5" fillId="0" fontId="2" numFmtId="0" xfId="0" applyAlignment="1" applyBorder="1" applyFont="1">
      <alignment vertical="bottom"/>
    </xf>
    <xf borderId="6" fillId="0" fontId="2" numFmtId="164" xfId="0" applyAlignment="1" applyBorder="1" applyFont="1" applyNumberFormat="1">
      <alignment horizontal="right" vertical="bottom"/>
    </xf>
    <xf borderId="0" fillId="0" fontId="1" numFmtId="9" xfId="0" applyAlignment="1" applyFont="1" applyNumberFormat="1">
      <alignment vertical="bottom"/>
    </xf>
    <xf borderId="8" fillId="0" fontId="1" numFmtId="0" xfId="0" applyAlignment="1" applyBorder="1" applyFont="1">
      <alignment vertical="bottom"/>
    </xf>
    <xf borderId="9" fillId="0" fontId="1" numFmtId="164" xfId="0" applyAlignment="1" applyBorder="1" applyFont="1" applyNumberFormat="1">
      <alignment horizontal="right" vertical="bottom"/>
    </xf>
    <xf borderId="13" fillId="0" fontId="2" numFmtId="0" xfId="0" applyAlignment="1" applyBorder="1" applyFont="1">
      <alignment vertical="bottom"/>
    </xf>
    <xf borderId="14" fillId="0" fontId="2" numFmtId="164" xfId="0" applyAlignment="1" applyBorder="1" applyFont="1" applyNumberFormat="1">
      <alignment horizontal="right" vertical="bottom"/>
    </xf>
    <xf borderId="12" fillId="3" fontId="2" numFmtId="164" xfId="0" applyAlignment="1" applyBorder="1" applyFont="1" applyNumberFormat="1">
      <alignment horizontal="center" vertical="bottom"/>
    </xf>
    <xf borderId="0" fillId="0" fontId="1" numFmtId="0" xfId="0" applyAlignment="1" applyFont="1">
      <alignment horizontal="right" vertical="bottom"/>
    </xf>
    <xf borderId="1" fillId="4" fontId="2" numFmtId="0" xfId="0" applyAlignment="1" applyBorder="1" applyFill="1" applyFont="1">
      <alignment vertical="bottom"/>
    </xf>
    <xf borderId="15" fillId="0" fontId="1" numFmtId="164" xfId="0" applyAlignment="1" applyBorder="1" applyFont="1" applyNumberFormat="1">
      <alignment vertical="bottom"/>
    </xf>
    <xf borderId="16" fillId="2" fontId="2" numFmtId="164" xfId="0" applyAlignment="1" applyBorder="1" applyFont="1" applyNumberFormat="1">
      <alignment horizontal="center" vertical="bottom"/>
    </xf>
    <xf borderId="17" fillId="0" fontId="2" numFmtId="0" xfId="0" applyAlignment="1" applyBorder="1" applyFont="1">
      <alignment vertical="bottom"/>
    </xf>
    <xf borderId="17" fillId="0" fontId="1" numFmtId="164" xfId="0" applyAlignment="1" applyBorder="1" applyFont="1" applyNumberFormat="1">
      <alignment vertical="bottom"/>
    </xf>
    <xf borderId="18" fillId="2" fontId="2" numFmtId="164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.88"/>
    <col customWidth="1" min="10" max="10" width="29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2" t="s">
        <v>0</v>
      </c>
      <c r="B2" s="3"/>
      <c r="C2" s="3"/>
      <c r="D2" s="2" t="s">
        <v>1</v>
      </c>
      <c r="E2" s="2" t="s">
        <v>2</v>
      </c>
      <c r="F2" s="2" t="s">
        <v>3</v>
      </c>
      <c r="G2" s="4" t="s">
        <v>4</v>
      </c>
      <c r="H2" s="4" t="s">
        <v>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1"/>
      <c r="D3" s="1"/>
      <c r="E3" s="1"/>
      <c r="F3" s="1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6" t="s">
        <v>6</v>
      </c>
      <c r="B4" s="1"/>
      <c r="C4" s="1"/>
      <c r="D4" s="7">
        <v>1600.0</v>
      </c>
      <c r="E4" s="7">
        <v>300.0</v>
      </c>
      <c r="F4" s="7">
        <v>1500.0</v>
      </c>
      <c r="G4" s="8">
        <v>400.0</v>
      </c>
      <c r="H4" s="9">
        <f>SUM(F4*G4)</f>
        <v>600000</v>
      </c>
      <c r="I4" s="1"/>
      <c r="J4" s="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6" t="s">
        <v>7</v>
      </c>
      <c r="B5" s="1"/>
      <c r="C5" s="1"/>
      <c r="D5" s="1"/>
      <c r="E5" s="1"/>
      <c r="F5" s="1"/>
      <c r="G5" s="5"/>
      <c r="H5" s="10"/>
      <c r="I5" s="1"/>
      <c r="J5" s="1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"/>
      <c r="C6" s="6" t="s">
        <v>8</v>
      </c>
      <c r="D6" s="1"/>
      <c r="E6" s="1"/>
      <c r="F6" s="1"/>
      <c r="G6" s="5"/>
      <c r="H6" s="9">
        <v>200000.0</v>
      </c>
      <c r="I6" s="1"/>
      <c r="J6" s="1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1"/>
      <c r="C7" s="6" t="s">
        <v>9</v>
      </c>
      <c r="D7" s="1"/>
      <c r="E7" s="1"/>
      <c r="F7" s="1"/>
      <c r="G7" s="5"/>
      <c r="H7" s="9">
        <v>8000.0</v>
      </c>
      <c r="I7" s="1"/>
      <c r="J7" s="1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1"/>
      <c r="C8" s="6" t="s">
        <v>10</v>
      </c>
      <c r="D8" s="1"/>
      <c r="E8" s="1"/>
      <c r="F8" s="1"/>
      <c r="G8" s="5"/>
      <c r="H8" s="9">
        <v>20000.0</v>
      </c>
      <c r="I8" s="1"/>
      <c r="J8" s="1"/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6" t="s">
        <v>11</v>
      </c>
      <c r="D9" s="1"/>
      <c r="E9" s="1"/>
      <c r="F9" s="1"/>
      <c r="G9" s="5"/>
      <c r="H9" s="9">
        <v>7000.0</v>
      </c>
      <c r="I9" s="1"/>
      <c r="J9" s="11" t="s">
        <v>12</v>
      </c>
      <c r="K9" s="12"/>
      <c r="L9" s="13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1"/>
      <c r="C10" s="6" t="s">
        <v>13</v>
      </c>
      <c r="D10" s="1"/>
      <c r="E10" s="1"/>
      <c r="F10" s="1"/>
      <c r="G10" s="5"/>
      <c r="H10" s="9">
        <v>10000.0</v>
      </c>
      <c r="I10" s="1"/>
      <c r="J10" s="14"/>
      <c r="K10" s="15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6" t="s">
        <v>14</v>
      </c>
      <c r="B11" s="1"/>
      <c r="C11" s="6" t="s">
        <v>15</v>
      </c>
      <c r="D11" s="1"/>
      <c r="E11" s="1"/>
      <c r="F11" s="1"/>
      <c r="G11" s="5"/>
      <c r="H11" s="9">
        <v>10000.0</v>
      </c>
      <c r="I11" s="1"/>
      <c r="J11" s="14" t="s">
        <v>16</v>
      </c>
      <c r="K11" s="17">
        <f>+H4</f>
        <v>600000</v>
      </c>
      <c r="L11" s="18">
        <f t="shared" ref="L11:L14" si="1">+K11/$K$16</f>
        <v>0.6072874494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1"/>
      <c r="C12" s="6" t="s">
        <v>17</v>
      </c>
      <c r="D12" s="1"/>
      <c r="E12" s="1"/>
      <c r="F12" s="1"/>
      <c r="G12" s="5"/>
      <c r="H12" s="9">
        <v>20000.0</v>
      </c>
      <c r="I12" s="1"/>
      <c r="J12" s="14" t="s">
        <v>18</v>
      </c>
      <c r="K12" s="17">
        <f>+SUM(H6:H12)</f>
        <v>275000</v>
      </c>
      <c r="L12" s="18">
        <f t="shared" si="1"/>
        <v>0.278340081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1"/>
      <c r="C13" s="1"/>
      <c r="D13" s="1"/>
      <c r="E13" s="1"/>
      <c r="F13" s="1"/>
      <c r="G13" s="5"/>
      <c r="H13" s="10"/>
      <c r="I13" s="1"/>
      <c r="J13" s="14" t="s">
        <v>19</v>
      </c>
      <c r="K13" s="17">
        <f t="shared" ref="K13:K14" si="2">+H27</f>
        <v>100000</v>
      </c>
      <c r="L13" s="18">
        <f t="shared" si="1"/>
        <v>0.1012145749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6" t="s">
        <v>20</v>
      </c>
      <c r="B14" s="1"/>
      <c r="C14" s="1"/>
      <c r="D14" s="1"/>
      <c r="E14" s="1"/>
      <c r="F14" s="1"/>
      <c r="G14" s="5"/>
      <c r="H14" s="10"/>
      <c r="I14" s="1"/>
      <c r="J14" s="14" t="s">
        <v>21</v>
      </c>
      <c r="K14" s="17">
        <f t="shared" si="2"/>
        <v>13000</v>
      </c>
      <c r="L14" s="18">
        <f t="shared" si="1"/>
        <v>0.01315789474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1"/>
      <c r="C15" s="6" t="s">
        <v>22</v>
      </c>
      <c r="D15" s="1"/>
      <c r="E15" s="1"/>
      <c r="F15" s="1"/>
      <c r="G15" s="8">
        <v>0.0</v>
      </c>
      <c r="H15" s="9">
        <v>0.0</v>
      </c>
      <c r="I15" s="1"/>
      <c r="J15" s="14"/>
      <c r="K15" s="15"/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1"/>
      <c r="C16" s="6" t="s">
        <v>23</v>
      </c>
      <c r="D16" s="1"/>
      <c r="E16" s="1"/>
      <c r="F16" s="1"/>
      <c r="G16" s="5"/>
      <c r="H16" s="10"/>
      <c r="I16" s="1"/>
      <c r="J16" s="20" t="s">
        <v>24</v>
      </c>
      <c r="K16" s="21">
        <f>SUM(K11:K15)</f>
        <v>988000</v>
      </c>
      <c r="L16" s="22">
        <f>+K16/$K$16</f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6" t="s">
        <v>25</v>
      </c>
      <c r="D17" s="1"/>
      <c r="E17" s="1"/>
      <c r="F17" s="1"/>
      <c r="G17" s="8">
        <v>0.0</v>
      </c>
      <c r="H17" s="9">
        <v>0.0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1"/>
      <c r="C18" s="6" t="s">
        <v>26</v>
      </c>
      <c r="D18" s="1"/>
      <c r="E18" s="1"/>
      <c r="F18" s="1"/>
      <c r="G18" s="5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1"/>
      <c r="C19" s="6" t="s">
        <v>27</v>
      </c>
      <c r="D19" s="1"/>
      <c r="E19" s="1"/>
      <c r="F19" s="1"/>
      <c r="G19" s="8">
        <v>0.0</v>
      </c>
      <c r="H19" s="9">
        <v>0.0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1"/>
      <c r="C20" s="6" t="s">
        <v>28</v>
      </c>
      <c r="D20" s="1"/>
      <c r="E20" s="1"/>
      <c r="F20" s="1"/>
      <c r="G20" s="5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1"/>
      <c r="C21" s="6" t="s">
        <v>29</v>
      </c>
      <c r="D21" s="1"/>
      <c r="E21" s="1"/>
      <c r="F21" s="1"/>
      <c r="G21" s="5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1"/>
      <c r="C22" s="6" t="s">
        <v>30</v>
      </c>
      <c r="D22" s="1"/>
      <c r="E22" s="1"/>
      <c r="F22" s="1"/>
      <c r="G22" s="8">
        <v>0.0</v>
      </c>
      <c r="H22" s="9">
        <v>0.0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1"/>
      <c r="C23" s="6" t="s">
        <v>31</v>
      </c>
      <c r="D23" s="1"/>
      <c r="E23" s="1"/>
      <c r="F23" s="1"/>
      <c r="G23" s="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6" t="s">
        <v>32</v>
      </c>
      <c r="D24" s="1"/>
      <c r="E24" s="1"/>
      <c r="F24" s="1"/>
      <c r="G24" s="8">
        <v>0.0</v>
      </c>
      <c r="H24" s="9">
        <v>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6" t="s">
        <v>21</v>
      </c>
      <c r="B26" s="1"/>
      <c r="C26" s="6" t="s">
        <v>33</v>
      </c>
      <c r="D26" s="1"/>
      <c r="E26" s="1"/>
      <c r="F26" s="1"/>
      <c r="G26" s="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6" t="s">
        <v>19</v>
      </c>
      <c r="D27" s="1"/>
      <c r="E27" s="1"/>
      <c r="F27" s="1"/>
      <c r="G27" s="5"/>
      <c r="H27" s="9">
        <v>100000.0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6" t="s">
        <v>34</v>
      </c>
      <c r="D28" s="1"/>
      <c r="E28" s="1"/>
      <c r="F28" s="1"/>
      <c r="G28" s="5"/>
      <c r="H28" s="9">
        <v>13000.0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6" t="s">
        <v>35</v>
      </c>
      <c r="D29" s="1"/>
      <c r="E29" s="1"/>
      <c r="F29" s="1"/>
      <c r="G29" s="5"/>
      <c r="H29" s="9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6" t="s">
        <v>37</v>
      </c>
      <c r="D30" s="1"/>
      <c r="E30" s="1"/>
      <c r="F30" s="1"/>
      <c r="G30" s="5"/>
      <c r="H30" s="9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5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23" t="s">
        <v>38</v>
      </c>
      <c r="B32" s="24"/>
      <c r="C32" s="24"/>
      <c r="D32" s="25"/>
      <c r="E32" s="25"/>
      <c r="F32" s="25"/>
      <c r="G32" s="25"/>
      <c r="H32" s="26">
        <f>SUM(H4:H31)</f>
        <v>988000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5"/>
      <c r="E33" s="5"/>
      <c r="F33" s="5"/>
      <c r="G33" s="5"/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2" t="s">
        <v>39</v>
      </c>
      <c r="B34" s="3"/>
      <c r="C34" s="3"/>
      <c r="D34" s="1"/>
      <c r="E34" s="1"/>
      <c r="F34" s="1"/>
      <c r="G34" s="5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6" t="s">
        <v>40</v>
      </c>
      <c r="B35" s="1"/>
      <c r="C35" s="1"/>
      <c r="D35" s="1"/>
      <c r="E35" s="1"/>
      <c r="F35" s="1"/>
      <c r="G35" s="5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6" t="s">
        <v>41</v>
      </c>
      <c r="D36" s="1"/>
      <c r="E36" s="1"/>
      <c r="F36" s="1"/>
      <c r="G36" s="5"/>
      <c r="H36" s="9">
        <v>750000.0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6" t="s">
        <v>42</v>
      </c>
      <c r="D37" s="1"/>
      <c r="E37" s="1"/>
      <c r="F37" s="1"/>
      <c r="G37" s="5"/>
      <c r="H37" s="10"/>
      <c r="I37" s="1"/>
      <c r="J37" s="11" t="s">
        <v>43</v>
      </c>
      <c r="K37" s="28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29" t="s">
        <v>44</v>
      </c>
      <c r="D38" s="1"/>
      <c r="E38" s="1"/>
      <c r="F38" s="1"/>
      <c r="G38" s="5"/>
      <c r="H38" s="9">
        <v>12000.0</v>
      </c>
      <c r="I38" s="1"/>
      <c r="J38" s="14"/>
      <c r="K38" s="15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6" t="s">
        <v>45</v>
      </c>
      <c r="D39" s="1"/>
      <c r="E39" s="1"/>
      <c r="F39" s="1"/>
      <c r="G39" s="5"/>
      <c r="H39" s="9">
        <v>4000.0</v>
      </c>
      <c r="I39" s="1"/>
      <c r="J39" s="14" t="s">
        <v>46</v>
      </c>
      <c r="K39" s="17">
        <f>+H60</f>
        <v>880000</v>
      </c>
      <c r="L39" s="18">
        <f t="shared" ref="L39:L42" si="3">+K39/$K$44</f>
        <v>0.8163265306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5"/>
      <c r="H40" s="10"/>
      <c r="I40" s="1"/>
      <c r="J40" s="14" t="s">
        <v>47</v>
      </c>
      <c r="K40" s="17">
        <f>+SUM(H63:H87)</f>
        <v>147000</v>
      </c>
      <c r="L40" s="18">
        <f t="shared" si="3"/>
        <v>0.1363636364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6" t="s">
        <v>48</v>
      </c>
      <c r="B41" s="1"/>
      <c r="C41" s="1"/>
      <c r="D41" s="1"/>
      <c r="E41" s="1"/>
      <c r="F41" s="1"/>
      <c r="G41" s="5"/>
      <c r="H41" s="10"/>
      <c r="I41" s="1"/>
      <c r="J41" s="14" t="s">
        <v>49</v>
      </c>
      <c r="K41" s="17">
        <f>+SUM(H92:H98)</f>
        <v>51000</v>
      </c>
      <c r="L41" s="18">
        <f t="shared" si="3"/>
        <v>0.04730983302</v>
      </c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6" t="s">
        <v>50</v>
      </c>
      <c r="D42" s="1"/>
      <c r="E42" s="1"/>
      <c r="F42" s="1"/>
      <c r="G42" s="5"/>
      <c r="H42" s="9">
        <v>20000.0</v>
      </c>
      <c r="I42" s="1"/>
      <c r="J42" s="14" t="s">
        <v>51</v>
      </c>
      <c r="K42" s="30" t="str">
        <f>+H100</f>
        <v/>
      </c>
      <c r="L42" s="18">
        <f t="shared" si="3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6" t="s">
        <v>52</v>
      </c>
      <c r="D43" s="1"/>
      <c r="E43" s="1"/>
      <c r="F43" s="1"/>
      <c r="G43" s="5"/>
      <c r="H43" s="9">
        <v>0.0</v>
      </c>
      <c r="I43" s="1"/>
      <c r="J43" s="14"/>
      <c r="K43" s="15"/>
      <c r="L43" s="19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6" t="s">
        <v>53</v>
      </c>
      <c r="D44" s="1"/>
      <c r="E44" s="1"/>
      <c r="F44" s="1"/>
      <c r="G44" s="5"/>
      <c r="H44" s="9">
        <v>3000.0</v>
      </c>
      <c r="I44" s="1"/>
      <c r="J44" s="31" t="s">
        <v>54</v>
      </c>
      <c r="K44" s="32">
        <f>SUM(K39:K43)</f>
        <v>1078000</v>
      </c>
      <c r="L44" s="22">
        <f>+K44/$K$44</f>
        <v>1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B45" s="1"/>
      <c r="C45" s="6" t="s">
        <v>55</v>
      </c>
      <c r="D45" s="1"/>
      <c r="E45" s="1"/>
      <c r="F45" s="1"/>
      <c r="G45" s="5"/>
      <c r="H45" s="9">
        <v>0.0</v>
      </c>
      <c r="I45" s="1"/>
      <c r="J45" s="14"/>
      <c r="K45" s="15"/>
      <c r="L45" s="33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6" t="s">
        <v>56</v>
      </c>
      <c r="B46" s="1"/>
      <c r="C46" s="1"/>
      <c r="D46" s="1"/>
      <c r="E46" s="1"/>
      <c r="F46" s="1"/>
      <c r="G46" s="5"/>
      <c r="H46" s="10"/>
      <c r="I46" s="1"/>
      <c r="J46" s="34" t="s">
        <v>57</v>
      </c>
      <c r="K46" s="35">
        <f>+H110</f>
        <v>40000</v>
      </c>
      <c r="L46" s="33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1"/>
      <c r="C47" s="6" t="s">
        <v>58</v>
      </c>
      <c r="D47" s="1"/>
      <c r="E47" s="1"/>
      <c r="F47" s="1"/>
      <c r="G47" s="5"/>
      <c r="H47" s="9">
        <v>2000.0</v>
      </c>
      <c r="I47" s="1"/>
      <c r="J47" s="1"/>
      <c r="K47" s="1"/>
      <c r="L47" s="33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1"/>
      <c r="C48" s="6" t="s">
        <v>59</v>
      </c>
      <c r="D48" s="1"/>
      <c r="E48" s="1"/>
      <c r="F48" s="1"/>
      <c r="G48" s="5"/>
      <c r="H48" s="9">
        <v>3000.0</v>
      </c>
      <c r="I48" s="1"/>
      <c r="J48" s="36" t="s">
        <v>60</v>
      </c>
      <c r="K48" s="37">
        <f>+K16-K44+K46</f>
        <v>-50000</v>
      </c>
      <c r="L48" s="33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1"/>
      <c r="C49" s="6" t="s">
        <v>61</v>
      </c>
      <c r="D49" s="1"/>
      <c r="E49" s="1"/>
      <c r="F49" s="1"/>
      <c r="G49" s="5"/>
      <c r="H49" s="9">
        <v>25000.0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1"/>
      <c r="C50" s="6" t="s">
        <v>62</v>
      </c>
      <c r="D50" s="1"/>
      <c r="E50" s="1"/>
      <c r="F50" s="1"/>
      <c r="G50" s="5"/>
      <c r="H50" s="9">
        <v>0.0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B51" s="1"/>
      <c r="C51" s="6" t="s">
        <v>63</v>
      </c>
      <c r="D51" s="1"/>
      <c r="E51" s="1"/>
      <c r="F51" s="1"/>
      <c r="G51" s="5"/>
      <c r="H51" s="9">
        <v>16000.0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B52" s="1"/>
      <c r="C52" s="1"/>
      <c r="D52" s="1"/>
      <c r="E52" s="1"/>
      <c r="F52" s="1"/>
      <c r="G52" s="5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6" t="s">
        <v>64</v>
      </c>
      <c r="B53" s="1"/>
      <c r="C53" s="1"/>
      <c r="D53" s="1"/>
      <c r="E53" s="1"/>
      <c r="F53" s="1"/>
      <c r="G53" s="5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B54" s="1"/>
      <c r="C54" s="6" t="s">
        <v>65</v>
      </c>
      <c r="D54" s="1"/>
      <c r="E54" s="1"/>
      <c r="F54" s="1"/>
      <c r="G54" s="5"/>
      <c r="H54" s="9">
        <v>5000.0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B55" s="1"/>
      <c r="C55" s="1"/>
      <c r="D55" s="1"/>
      <c r="E55" s="1"/>
      <c r="F55" s="1"/>
      <c r="G55" s="5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6" t="s">
        <v>66</v>
      </c>
      <c r="B56" s="1"/>
      <c r="C56" s="1"/>
      <c r="D56" s="1"/>
      <c r="E56" s="1"/>
      <c r="F56" s="1"/>
      <c r="G56" s="5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1"/>
      <c r="C57" s="6" t="s">
        <v>67</v>
      </c>
      <c r="D57" s="1"/>
      <c r="E57" s="1"/>
      <c r="F57" s="1"/>
      <c r="G57" s="5"/>
      <c r="H57" s="9">
        <v>30000.0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1"/>
      <c r="C58" s="6" t="s">
        <v>68</v>
      </c>
      <c r="D58" s="1"/>
      <c r="E58" s="1"/>
      <c r="F58" s="1"/>
      <c r="G58" s="5"/>
      <c r="H58" s="9">
        <v>10000.0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1"/>
      <c r="C59" s="1"/>
      <c r="D59" s="1"/>
      <c r="E59" s="1"/>
      <c r="F59" s="1"/>
      <c r="G59" s="5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23" t="s">
        <v>69</v>
      </c>
      <c r="B60" s="24"/>
      <c r="C60" s="24"/>
      <c r="D60" s="24"/>
      <c r="E60" s="24"/>
      <c r="F60" s="24"/>
      <c r="G60" s="25"/>
      <c r="H60" s="38">
        <f>SUM(H35:H59)</f>
        <v>880000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1"/>
      <c r="C61" s="1"/>
      <c r="D61" s="1"/>
      <c r="E61" s="1"/>
      <c r="F61" s="1"/>
      <c r="G61" s="5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6" t="s">
        <v>70</v>
      </c>
      <c r="B62" s="1"/>
      <c r="C62" s="1"/>
      <c r="D62" s="1"/>
      <c r="E62" s="1"/>
      <c r="F62" s="1"/>
      <c r="G62" s="5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1"/>
      <c r="C63" s="6" t="s">
        <v>22</v>
      </c>
      <c r="D63" s="1"/>
      <c r="E63" s="1"/>
      <c r="F63" s="1"/>
      <c r="G63" s="5"/>
      <c r="H63" s="10"/>
      <c r="I63" s="3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1"/>
      <c r="C64" s="6" t="s">
        <v>23</v>
      </c>
      <c r="D64" s="1"/>
      <c r="E64" s="1"/>
      <c r="F64" s="1"/>
      <c r="G64" s="5"/>
      <c r="H64" s="10"/>
      <c r="I64" s="3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1"/>
      <c r="C65" s="6" t="s">
        <v>71</v>
      </c>
      <c r="D65" s="1"/>
      <c r="E65" s="1"/>
      <c r="F65" s="1"/>
      <c r="G65" s="5"/>
      <c r="H65" s="9">
        <v>30000.0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1"/>
      <c r="C66" s="6" t="s">
        <v>26</v>
      </c>
      <c r="D66" s="1"/>
      <c r="E66" s="1"/>
      <c r="F66" s="1"/>
      <c r="G66" s="5"/>
      <c r="H66" s="10"/>
      <c r="I66" s="3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1"/>
      <c r="C67" s="6" t="s">
        <v>27</v>
      </c>
      <c r="D67" s="1"/>
      <c r="E67" s="1"/>
      <c r="F67" s="1"/>
      <c r="G67" s="5"/>
      <c r="H67" s="10"/>
      <c r="I67" s="3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1"/>
      <c r="C68" s="6" t="s">
        <v>25</v>
      </c>
      <c r="D68" s="1"/>
      <c r="E68" s="1"/>
      <c r="F68" s="1"/>
      <c r="G68" s="5"/>
      <c r="H68" s="10"/>
      <c r="I68" s="3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1"/>
      <c r="C69" s="6" t="s">
        <v>72</v>
      </c>
      <c r="D69" s="1"/>
      <c r="E69" s="1"/>
      <c r="F69" s="1"/>
      <c r="G69" s="5"/>
      <c r="H69" s="9">
        <v>4000.0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1"/>
      <c r="C70" s="6" t="s">
        <v>73</v>
      </c>
      <c r="D70" s="1"/>
      <c r="E70" s="1"/>
      <c r="F70" s="1"/>
      <c r="G70" s="5"/>
      <c r="H70" s="9">
        <v>10000.0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1"/>
      <c r="C71" s="6" t="s">
        <v>74</v>
      </c>
      <c r="D71" s="1"/>
      <c r="E71" s="1"/>
      <c r="F71" s="1"/>
      <c r="G71" s="5"/>
      <c r="H71" s="9">
        <v>10000.0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1"/>
      <c r="C72" s="6" t="s">
        <v>75</v>
      </c>
      <c r="D72" s="1"/>
      <c r="E72" s="1"/>
      <c r="F72" s="1"/>
      <c r="G72" s="5"/>
      <c r="H72" s="9">
        <v>5000.0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1"/>
      <c r="C73" s="6" t="s">
        <v>76</v>
      </c>
      <c r="D73" s="1"/>
      <c r="E73" s="1"/>
      <c r="F73" s="1"/>
      <c r="G73" s="5"/>
      <c r="H73" s="10"/>
      <c r="I73" s="3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1"/>
      <c r="C74" s="6" t="s">
        <v>77</v>
      </c>
      <c r="D74" s="1"/>
      <c r="E74" s="1"/>
      <c r="F74" s="1"/>
      <c r="G74" s="5"/>
      <c r="H74" s="9">
        <v>10000.0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1"/>
      <c r="C75" s="6" t="s">
        <v>78</v>
      </c>
      <c r="D75" s="1"/>
      <c r="E75" s="1"/>
      <c r="F75" s="1"/>
      <c r="G75" s="5"/>
      <c r="H75" s="9">
        <v>20000.0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1"/>
      <c r="C76" s="6" t="s">
        <v>79</v>
      </c>
      <c r="D76" s="1"/>
      <c r="E76" s="1"/>
      <c r="F76" s="1"/>
      <c r="G76" s="5"/>
      <c r="H76" s="9">
        <v>10000.0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1"/>
      <c r="C77" s="6" t="s">
        <v>80</v>
      </c>
      <c r="D77" s="1"/>
      <c r="E77" s="1"/>
      <c r="F77" s="1"/>
      <c r="G77" s="5"/>
      <c r="H77" s="9">
        <v>5000.0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1"/>
      <c r="C78" s="6" t="s">
        <v>29</v>
      </c>
      <c r="D78" s="1"/>
      <c r="E78" s="1"/>
      <c r="F78" s="1"/>
      <c r="G78" s="5"/>
      <c r="H78" s="9">
        <v>5000.0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1"/>
      <c r="C79" s="6" t="s">
        <v>81</v>
      </c>
      <c r="D79" s="1"/>
      <c r="E79" s="1"/>
      <c r="F79" s="1"/>
      <c r="G79" s="5"/>
      <c r="H79" s="9">
        <v>8000.0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1"/>
      <c r="C80" s="6" t="s">
        <v>30</v>
      </c>
      <c r="D80" s="1"/>
      <c r="E80" s="1"/>
      <c r="F80" s="1"/>
      <c r="G80" s="5"/>
      <c r="H80" s="10"/>
      <c r="I80" s="3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1"/>
      <c r="C81" s="6" t="s">
        <v>82</v>
      </c>
      <c r="D81" s="1"/>
      <c r="E81" s="1"/>
      <c r="F81" s="1"/>
      <c r="G81" s="5"/>
      <c r="H81" s="9">
        <v>10000.0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1"/>
      <c r="C82" s="6" t="s">
        <v>83</v>
      </c>
      <c r="D82" s="1"/>
      <c r="E82" s="1"/>
      <c r="F82" s="7">
        <v>50.0</v>
      </c>
      <c r="G82" s="8">
        <v>100.0</v>
      </c>
      <c r="H82" s="9">
        <f>G82*F82</f>
        <v>5000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1"/>
      <c r="C83" s="40" t="s">
        <v>84</v>
      </c>
      <c r="D83" s="1"/>
      <c r="E83" s="1"/>
      <c r="F83" s="1"/>
      <c r="G83" s="5"/>
      <c r="H83" s="9">
        <v>0.0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1"/>
      <c r="C84" s="40" t="s">
        <v>85</v>
      </c>
      <c r="D84" s="1"/>
      <c r="E84" s="1"/>
      <c r="F84" s="1"/>
      <c r="G84" s="5"/>
      <c r="H84" s="9">
        <v>0.0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1"/>
      <c r="C85" s="6" t="s">
        <v>86</v>
      </c>
      <c r="D85" s="1"/>
      <c r="E85" s="1"/>
      <c r="F85" s="1"/>
      <c r="G85" s="5"/>
      <c r="H85" s="9">
        <v>10000.0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6" t="s">
        <v>87</v>
      </c>
      <c r="B86" s="1"/>
      <c r="C86" s="1"/>
      <c r="D86" s="1"/>
      <c r="E86" s="1"/>
      <c r="F86" s="1"/>
      <c r="G86" s="5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1"/>
      <c r="C87" s="6" t="s">
        <v>88</v>
      </c>
      <c r="D87" s="1"/>
      <c r="E87" s="1"/>
      <c r="F87" s="1"/>
      <c r="G87" s="5"/>
      <c r="H87" s="9">
        <v>5000.0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1"/>
      <c r="C88" s="1"/>
      <c r="D88" s="1"/>
      <c r="E88" s="1"/>
      <c r="F88" s="1"/>
      <c r="G88" s="5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1"/>
      <c r="C89" s="1"/>
      <c r="D89" s="1"/>
      <c r="E89" s="1"/>
      <c r="F89" s="1"/>
      <c r="G89" s="5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1"/>
      <c r="C90" s="1"/>
      <c r="D90" s="1"/>
      <c r="E90" s="1"/>
      <c r="F90" s="1"/>
      <c r="G90" s="5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6" t="s">
        <v>89</v>
      </c>
      <c r="B91" s="1"/>
      <c r="C91" s="1"/>
      <c r="D91" s="1"/>
      <c r="E91" s="1"/>
      <c r="F91" s="1"/>
      <c r="G91" s="5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1"/>
      <c r="C92" s="6" t="s">
        <v>90</v>
      </c>
      <c r="D92" s="1"/>
      <c r="E92" s="1"/>
      <c r="F92" s="1"/>
      <c r="G92" s="5"/>
      <c r="H92" s="9">
        <v>15000.0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1"/>
      <c r="C93" s="1"/>
      <c r="D93" s="1"/>
      <c r="E93" s="1"/>
      <c r="F93" s="1"/>
      <c r="G93" s="5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6" t="s">
        <v>91</v>
      </c>
      <c r="B94" s="1"/>
      <c r="C94" s="1"/>
      <c r="D94" s="1"/>
      <c r="E94" s="1"/>
      <c r="F94" s="1"/>
      <c r="G94" s="5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1"/>
      <c r="C95" s="6" t="s">
        <v>92</v>
      </c>
      <c r="D95" s="1"/>
      <c r="E95" s="1"/>
      <c r="F95" s="1"/>
      <c r="G95" s="5"/>
      <c r="H95" s="9">
        <v>5000.0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1"/>
      <c r="C96" s="6" t="s">
        <v>93</v>
      </c>
      <c r="D96" s="1"/>
      <c r="E96" s="1"/>
      <c r="F96" s="1"/>
      <c r="G96" s="5"/>
      <c r="H96" s="9">
        <v>8000.0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1"/>
      <c r="C97" s="6" t="s">
        <v>94</v>
      </c>
      <c r="D97" s="1"/>
      <c r="E97" s="1"/>
      <c r="F97" s="1"/>
      <c r="G97" s="5"/>
      <c r="H97" s="9">
        <v>3000.0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1"/>
      <c r="C98" s="6" t="s">
        <v>95</v>
      </c>
      <c r="D98" s="1"/>
      <c r="E98" s="1"/>
      <c r="F98" s="1"/>
      <c r="G98" s="5"/>
      <c r="H98" s="9">
        <v>20000.0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1"/>
      <c r="C99" s="6" t="s">
        <v>96</v>
      </c>
      <c r="D99" s="1"/>
      <c r="E99" s="1"/>
      <c r="F99" s="1"/>
      <c r="G99" s="5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1"/>
      <c r="C100" s="6" t="s">
        <v>97</v>
      </c>
      <c r="D100" s="1"/>
      <c r="E100" s="1"/>
      <c r="F100" s="1"/>
      <c r="G100" s="5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1"/>
      <c r="C101" s="1"/>
      <c r="D101" s="1"/>
      <c r="E101" s="1"/>
      <c r="F101" s="1"/>
      <c r="G101" s="5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23" t="s">
        <v>98</v>
      </c>
      <c r="B102" s="24"/>
      <c r="C102" s="24"/>
      <c r="D102" s="24"/>
      <c r="E102" s="24"/>
      <c r="F102" s="24"/>
      <c r="G102" s="25"/>
      <c r="H102" s="38">
        <f>SUM(H63:H101)</f>
        <v>198000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1"/>
      <c r="C103" s="1"/>
      <c r="D103" s="1"/>
      <c r="E103" s="1"/>
      <c r="F103" s="1"/>
      <c r="G103" s="5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1"/>
      <c r="C104" s="1"/>
      <c r="D104" s="1"/>
      <c r="E104" s="1"/>
      <c r="F104" s="1"/>
      <c r="G104" s="5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23" t="s">
        <v>99</v>
      </c>
      <c r="B105" s="24"/>
      <c r="C105" s="24"/>
      <c r="D105" s="25"/>
      <c r="E105" s="25"/>
      <c r="F105" s="25"/>
      <c r="G105" s="25"/>
      <c r="H105" s="26">
        <f>H102+H60</f>
        <v>1078000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1"/>
      <c r="C106" s="1"/>
      <c r="D106" s="1"/>
      <c r="E106" s="1"/>
      <c r="F106" s="1"/>
      <c r="G106" s="5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1"/>
      <c r="C107" s="23" t="s">
        <v>100</v>
      </c>
      <c r="D107" s="41"/>
      <c r="E107" s="41"/>
      <c r="F107" s="41"/>
      <c r="G107" s="41"/>
      <c r="H107" s="42">
        <f>H32-H105</f>
        <v>-90000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1"/>
      <c r="C108" s="6" t="s">
        <v>101</v>
      </c>
      <c r="D108" s="1"/>
      <c r="E108" s="1"/>
      <c r="F108" s="1"/>
      <c r="G108" s="5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1"/>
      <c r="C109" s="6" t="s">
        <v>102</v>
      </c>
      <c r="D109" s="1"/>
      <c r="E109" s="1"/>
      <c r="F109" s="1"/>
      <c r="G109" s="5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1"/>
      <c r="C110" s="6" t="s">
        <v>103</v>
      </c>
      <c r="D110" s="1"/>
      <c r="E110" s="1"/>
      <c r="F110" s="1"/>
      <c r="G110" s="5"/>
      <c r="H110" s="9">
        <v>40000.0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1"/>
      <c r="C111" s="43" t="s">
        <v>104</v>
      </c>
      <c r="D111" s="44"/>
      <c r="E111" s="44"/>
      <c r="F111" s="44"/>
      <c r="G111" s="44"/>
      <c r="H111" s="45">
        <f>+H107+H110</f>
        <v>-50000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5"/>
      <c r="C114" s="5"/>
      <c r="D114" s="1"/>
      <c r="E114" s="1"/>
      <c r="F114" s="1"/>
      <c r="G114" s="5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drawing r:id="rId1"/>
</worksheet>
</file>